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yra\Desktop\ALLES_kara\temp_AKT\"/>
    </mc:Choice>
  </mc:AlternateContent>
  <xr:revisionPtr revIDLastSave="0" documentId="13_ncr:1_{09E9831D-E0C8-44BB-AA7B-368082B6189C}" xr6:coauthVersionLast="45" xr6:coauthVersionMax="45" xr10:uidLastSave="{00000000-0000-0000-0000-000000000000}"/>
  <bookViews>
    <workbookView xWindow="-120" yWindow="-120" windowWidth="29040" windowHeight="15840" xr2:uid="{AD84526F-DFAF-4DD5-B840-1E40C3B7DC24}"/>
  </bookViews>
  <sheets>
    <sheet name="Tabelle1" sheetId="1" r:id="rId1"/>
  </sheets>
  <definedNames>
    <definedName name="OLE_LINK1" localSheetId="0">Tabelle1!$A$53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1" i="1" l="1"/>
  <c r="C40" i="1"/>
  <c r="B40" i="1"/>
  <c r="C39" i="1"/>
  <c r="C41" i="1" s="1"/>
  <c r="C19" i="1"/>
  <c r="C4" i="1"/>
  <c r="D7" i="1" s="1"/>
  <c r="D6" i="1" l="1"/>
  <c r="C15" i="1"/>
  <c r="D8" i="1"/>
  <c r="D5" i="1"/>
  <c r="D4" i="1" l="1"/>
  <c r="C20" i="1"/>
  <c r="C42" i="1" s="1"/>
  <c r="C43" i="1" s="1"/>
  <c r="C45" i="1" s="1"/>
  <c r="D20" i="1" l="1"/>
  <c r="C30" i="1" s="1"/>
  <c r="C21" i="1"/>
  <c r="D21" i="1" s="1"/>
  <c r="C46" i="1"/>
  <c r="C47" i="1" s="1"/>
  <c r="C48" i="1" s="1"/>
  <c r="C22" i="1"/>
  <c r="C31" i="1" l="1"/>
  <c r="C23" i="1"/>
  <c r="D23" i="1" s="1"/>
  <c r="D22" i="1"/>
  <c r="C32" i="1" l="1"/>
  <c r="C33" i="1"/>
</calcChain>
</file>

<file path=xl/sharedStrings.xml><?xml version="1.0" encoding="utf-8"?>
<sst xmlns="http://schemas.openxmlformats.org/spreadsheetml/2006/main" count="52" uniqueCount="45">
  <si>
    <t>Umsatzerlöse</t>
  </si>
  <si>
    <t>Hausbewirtschaftung</t>
  </si>
  <si>
    <t>Verkauf von Grundstücken</t>
  </si>
  <si>
    <t>Betreuunstätigkeiten</t>
  </si>
  <si>
    <t>andere LuL</t>
  </si>
  <si>
    <t>Aufwendungen für Hausbewirtschaftungen</t>
  </si>
  <si>
    <t>Aufwendungen für Verkaufsgrundstücke</t>
  </si>
  <si>
    <t>Aufwendungen für andere LuL</t>
  </si>
  <si>
    <t>Rohergebnis</t>
  </si>
  <si>
    <t>Erhöhung / - Verminderung des Bestandes</t>
  </si>
  <si>
    <t>Andere aktivierte Eigenleistung</t>
  </si>
  <si>
    <t>Personalaufwand</t>
  </si>
  <si>
    <t>In % of Total</t>
  </si>
  <si>
    <t>Soziale Abgaben und Aufwendungen für Altersversorge und Unterstützung</t>
  </si>
  <si>
    <t>Total Overhead Kosten</t>
  </si>
  <si>
    <t>Proportion Overhead Hausbewirtschaftung</t>
  </si>
  <si>
    <t>Proportion Overhead Verkauf von Grundstücken</t>
  </si>
  <si>
    <t>Proportion Overhead Betreuungstätigkeiten</t>
  </si>
  <si>
    <t>Proportion Overhead andere LuL</t>
  </si>
  <si>
    <t>P&amp;L Freiburger Stadtbau GmbH Gesamt</t>
  </si>
  <si>
    <t>P&amp;L Freiburger Stadtbau GmbH - Bereich Hausbewirtschaftung</t>
  </si>
  <si>
    <t>Umsatz Hausbewirtschaftung</t>
  </si>
  <si>
    <t>Overhead Kosten</t>
  </si>
  <si>
    <t>Anteil Abschreibungen</t>
  </si>
  <si>
    <t>EBITDA (Betriebsergebnis vor Abschreibungen und Zinsen)</t>
  </si>
  <si>
    <t>EBIT (Betriebsergbnis nach Abschreibungen vor Zinsen)</t>
  </si>
  <si>
    <t>Merke: negative Zahl eintragen (wg. Verformelung)</t>
  </si>
  <si>
    <t>Sonstige Betriebliche Erträge</t>
  </si>
  <si>
    <t>Kann ohne weitere Informationen keinem Bereich zugeordnet werden</t>
  </si>
  <si>
    <t>Zinsen und ähnliche Aufwendungen</t>
  </si>
  <si>
    <t>EBT (Betriebsergebnis nach Zinsen)</t>
  </si>
  <si>
    <t>Steuern</t>
  </si>
  <si>
    <t>Freiburger Stadtbau Gesellschaft mit beschränkter Haftung (FSB)</t>
  </si>
  <si>
    <t>Freiburg im Breisgau</t>
  </si>
  <si>
    <t>Jahresabschluss zum Geschäftsjahr vom 01.01.2018 bis zum 31.12.2018</t>
  </si>
  <si>
    <t>https://www.bundesanzeiger.de/ebanzwww/wexsservlet</t>
  </si>
  <si>
    <t>siehe:</t>
  </si>
  <si>
    <t>Annahme 33% Unternehmenssteuer</t>
  </si>
  <si>
    <t>- Wir benötigen die einzeln ausgewiesene Gewinn- und Verlustrechnung vom Geschäftsbericht der Hausbewirtschaftung inkl. Bilanz!</t>
  </si>
  <si>
    <t>Rechnen Sie 100 % der Kosten auf die Hausbewirtschaftung, so dass alle anderen Geschäftsbereiche keine Kosten verursachen?</t>
  </si>
  <si>
    <t>- Welche Bilanzposition (Aktiva) ist dem Bereich „Hausbewirtschaftung“ zugeordnet?</t>
  </si>
  <si>
    <t>- Welcher Anteil der Abschreibungen in Höhe von rund 12 Mio. EUR entfallen auf den Bereich „Hausbewirtschaftung“?</t>
  </si>
  <si>
    <t xml:space="preserve">Wie ist es möglich, dass beim Umsatz von rund 59 Mio im Geschäftsbereich Hausbewirtschaftung ein Verlust von ca. 2 Mio EUR ausgewiesen wird, wenn direkt bezogene Aufwendungen des Bereichs Hausbewirtschaftungen bei lediglich 27 Mio Euro liegen? </t>
  </si>
  <si>
    <t>Fragen zum Geschäftsbereich Hausbewirtschaftung:</t>
  </si>
  <si>
    <t>( = Rohergebnis Geschäftsbereich Hausbewirtschaftung Differenz Umsatzerlöse und direkte Aufwendungen ). Es müssten irgendwo Kosten in Höhe von 32 Mio Euro entstehen. Dies ist erstaunlich!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</si>
</sst>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Verdana"/>
      <family val="2"/>
    </font>
    <font>
      <sz val="10"/>
      <color rgb="FF00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4" fontId="0" fillId="0" borderId="0" xfId="0" applyNumberFormat="1"/>
    <xf numFmtId="4" fontId="0" fillId="0" borderId="1" xfId="0" applyNumberFormat="1" applyBorder="1"/>
    <xf numFmtId="0" fontId="0" fillId="0" borderId="0" xfId="0" applyFont="1" applyFill="1" applyBorder="1" applyAlignment="1">
      <alignment horizontal="left"/>
    </xf>
    <xf numFmtId="0" fontId="4" fillId="0" borderId="0" xfId="0" applyFont="1" applyAlignment="1">
      <alignment horizontal="left" indent="1"/>
    </xf>
    <xf numFmtId="0" fontId="4" fillId="0" borderId="1" xfId="0" applyFont="1" applyBorder="1" applyAlignment="1">
      <alignment horizontal="left" indent="1"/>
    </xf>
    <xf numFmtId="4" fontId="0" fillId="0" borderId="0" xfId="0" applyNumberFormat="1" applyFill="1" applyBorder="1"/>
    <xf numFmtId="0" fontId="0" fillId="0" borderId="1" xfId="0" applyFont="1" applyFill="1" applyBorder="1" applyAlignment="1">
      <alignment horizontal="left"/>
    </xf>
    <xf numFmtId="4" fontId="0" fillId="0" borderId="1" xfId="0" applyNumberFormat="1" applyFill="1" applyBorder="1"/>
    <xf numFmtId="0" fontId="3" fillId="0" borderId="0" xfId="0" applyFont="1" applyFill="1" applyBorder="1" applyAlignment="1">
      <alignment horizontal="left"/>
    </xf>
    <xf numFmtId="4" fontId="3" fillId="0" borderId="0" xfId="0" applyNumberFormat="1" applyFont="1"/>
    <xf numFmtId="0" fontId="0" fillId="0" borderId="2" xfId="0" applyFont="1" applyFill="1" applyBorder="1" applyAlignment="1">
      <alignment horizontal="left"/>
    </xf>
    <xf numFmtId="4" fontId="0" fillId="0" borderId="2" xfId="0" applyNumberFormat="1" applyFill="1" applyBorder="1"/>
    <xf numFmtId="9" fontId="0" fillId="0" borderId="0" xfId="1" applyFont="1"/>
    <xf numFmtId="0" fontId="4" fillId="0" borderId="0" xfId="0" applyFont="1"/>
    <xf numFmtId="0" fontId="0" fillId="0" borderId="1" xfId="0" applyFont="1" applyFill="1" applyBorder="1" applyAlignment="1">
      <alignment horizontal="left" wrapText="1"/>
    </xf>
    <xf numFmtId="0" fontId="4" fillId="2" borderId="0" xfId="0" applyFont="1" applyFill="1" applyAlignment="1">
      <alignment horizontal="left" indent="1"/>
    </xf>
    <xf numFmtId="4" fontId="0" fillId="2" borderId="0" xfId="0" applyNumberFormat="1" applyFill="1"/>
    <xf numFmtId="0" fontId="2" fillId="3" borderId="0" xfId="0" applyFont="1" applyFill="1"/>
    <xf numFmtId="0" fontId="0" fillId="4" borderId="0" xfId="0" applyFill="1"/>
    <xf numFmtId="0" fontId="3" fillId="4" borderId="0" xfId="0" applyFont="1" applyFill="1"/>
    <xf numFmtId="0" fontId="3" fillId="0" borderId="0" xfId="0" applyFont="1" applyAlignment="1">
      <alignment horizontal="left"/>
    </xf>
    <xf numFmtId="4" fontId="3" fillId="0" borderId="0" xfId="0" applyNumberFormat="1" applyFont="1" applyFill="1" applyBorder="1"/>
    <xf numFmtId="0" fontId="0" fillId="0" borderId="0" xfId="0" applyFont="1" applyAlignment="1">
      <alignment horizontal="left"/>
    </xf>
    <xf numFmtId="0" fontId="5" fillId="5" borderId="3" xfId="0" applyFont="1" applyFill="1" applyBorder="1"/>
    <xf numFmtId="9" fontId="5" fillId="5" borderId="3" xfId="0" applyNumberFormat="1" applyFont="1" applyFill="1" applyBorder="1"/>
    <xf numFmtId="4" fontId="3" fillId="0" borderId="4" xfId="0" applyNumberFormat="1" applyFont="1" applyBorder="1"/>
    <xf numFmtId="0" fontId="6" fillId="0" borderId="4" xfId="0" applyFont="1" applyBorder="1"/>
    <xf numFmtId="0" fontId="7" fillId="0" borderId="0" xfId="2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9" fontId="5" fillId="0" borderId="0" xfId="0" applyNumberFormat="1" applyFont="1" applyFill="1" applyBorder="1"/>
  </cellXfs>
  <cellStyles count="3">
    <cellStyle name="Link" xfId="2" builtinId="8"/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undesanzeiger.de/ebanzwww/wexsservl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5F01B-1D22-49B2-8824-667F2EA5C682}">
  <dimension ref="A2:E65"/>
  <sheetViews>
    <sheetView showGridLines="0" tabSelected="1" topLeftCell="A10" workbookViewId="0">
      <selection activeCell="A49" sqref="A49"/>
    </sheetView>
  </sheetViews>
  <sheetFormatPr baseColWidth="10" defaultRowHeight="15" x14ac:dyDescent="0.25"/>
  <cols>
    <col min="2" max="2" width="45.85546875" bestFit="1" customWidth="1"/>
    <col min="3" max="3" width="13.7109375" bestFit="1" customWidth="1"/>
  </cols>
  <sheetData>
    <row r="2" spans="2:4" s="19" customFormat="1" x14ac:dyDescent="0.25">
      <c r="B2" s="19" t="s">
        <v>19</v>
      </c>
    </row>
    <row r="3" spans="2:4" x14ac:dyDescent="0.25">
      <c r="D3" t="s">
        <v>12</v>
      </c>
    </row>
    <row r="4" spans="2:4" x14ac:dyDescent="0.25">
      <c r="B4" s="1" t="s">
        <v>0</v>
      </c>
      <c r="C4" s="11">
        <f>+SUM(C5,C6,C7,C8)</f>
        <v>97370311.24000001</v>
      </c>
      <c r="D4" s="15" t="b">
        <f>+SUM(D5:D8)=1</f>
        <v>1</v>
      </c>
    </row>
    <row r="5" spans="2:4" x14ac:dyDescent="0.25">
      <c r="B5" s="17" t="s">
        <v>1</v>
      </c>
      <c r="C5" s="18">
        <v>59615782.310000002</v>
      </c>
      <c r="D5" s="14">
        <f>+C5/$C$4</f>
        <v>0.61225831108886986</v>
      </c>
    </row>
    <row r="6" spans="2:4" x14ac:dyDescent="0.25">
      <c r="B6" s="5" t="s">
        <v>2</v>
      </c>
      <c r="C6" s="2">
        <v>34894004.780000001</v>
      </c>
      <c r="D6" s="14">
        <f t="shared" ref="D6:D8" si="0">+C6/$C$4</f>
        <v>0.35836390307917021</v>
      </c>
    </row>
    <row r="7" spans="2:4" x14ac:dyDescent="0.25">
      <c r="B7" s="5" t="s">
        <v>3</v>
      </c>
      <c r="C7" s="2">
        <v>1554584.2</v>
      </c>
      <c r="D7" s="14">
        <f t="shared" si="0"/>
        <v>1.5965689954181558E-2</v>
      </c>
    </row>
    <row r="8" spans="2:4" x14ac:dyDescent="0.25">
      <c r="B8" s="6" t="s">
        <v>4</v>
      </c>
      <c r="C8" s="3">
        <v>1305939.95</v>
      </c>
      <c r="D8" s="14">
        <f t="shared" si="0"/>
        <v>1.3412095877778359E-2</v>
      </c>
    </row>
    <row r="9" spans="2:4" x14ac:dyDescent="0.25">
      <c r="B9" s="4" t="s">
        <v>9</v>
      </c>
      <c r="C9" s="7">
        <v>399125.84</v>
      </c>
      <c r="D9" s="15" t="s">
        <v>28</v>
      </c>
    </row>
    <row r="10" spans="2:4" x14ac:dyDescent="0.25">
      <c r="B10" s="4" t="s">
        <v>10</v>
      </c>
      <c r="C10" s="7">
        <v>648996.24</v>
      </c>
      <c r="D10" s="15" t="s">
        <v>28</v>
      </c>
    </row>
    <row r="11" spans="2:4" x14ac:dyDescent="0.25">
      <c r="B11" s="8" t="s">
        <v>27</v>
      </c>
      <c r="C11" s="9">
        <v>3647231.88</v>
      </c>
      <c r="D11" s="15" t="s">
        <v>28</v>
      </c>
    </row>
    <row r="12" spans="2:4" x14ac:dyDescent="0.25">
      <c r="B12" s="4" t="s">
        <v>5</v>
      </c>
      <c r="C12" s="7">
        <v>-27460235.109999999</v>
      </c>
    </row>
    <row r="13" spans="2:4" x14ac:dyDescent="0.25">
      <c r="B13" s="4" t="s">
        <v>6</v>
      </c>
      <c r="C13" s="7">
        <v>-24695905.510000002</v>
      </c>
    </row>
    <row r="14" spans="2:4" ht="15.75" thickBot="1" x14ac:dyDescent="0.3">
      <c r="B14" s="12" t="s">
        <v>7</v>
      </c>
      <c r="C14" s="13">
        <v>-2497990.7599999998</v>
      </c>
    </row>
    <row r="15" spans="2:4" ht="15.75" thickTop="1" x14ac:dyDescent="0.25">
      <c r="B15" s="10" t="s">
        <v>8</v>
      </c>
      <c r="C15" s="11">
        <f>+SUM(C4,C9,C10,C11)+SUM(C12,C13,C14)</f>
        <v>47411533.82</v>
      </c>
    </row>
    <row r="17" spans="2:4" x14ac:dyDescent="0.25">
      <c r="B17" s="4" t="s">
        <v>11</v>
      </c>
      <c r="C17" s="7">
        <v>-8459690.6600000001</v>
      </c>
    </row>
    <row r="18" spans="2:4" ht="30" x14ac:dyDescent="0.25">
      <c r="B18" s="16" t="s">
        <v>13</v>
      </c>
      <c r="C18" s="9">
        <v>-3078897.95</v>
      </c>
    </row>
    <row r="19" spans="2:4" x14ac:dyDescent="0.25">
      <c r="B19" s="1" t="s">
        <v>14</v>
      </c>
      <c r="C19" s="11">
        <f>+SUM(C17,C18)</f>
        <v>-11538588.609999999</v>
      </c>
    </row>
    <row r="20" spans="2:4" x14ac:dyDescent="0.25">
      <c r="B20" s="5" t="s">
        <v>15</v>
      </c>
      <c r="C20" s="7">
        <f>+C19*D5</f>
        <v>-7064596.7747078696</v>
      </c>
      <c r="D20" s="14">
        <f>+C20/$C$19</f>
        <v>0.61225831108886986</v>
      </c>
    </row>
    <row r="21" spans="2:4" x14ac:dyDescent="0.25">
      <c r="B21" s="5" t="s">
        <v>16</v>
      </c>
      <c r="C21" s="7">
        <f t="shared" ref="C21:C23" si="1">+C20*D6</f>
        <v>-2531696.4738648296</v>
      </c>
      <c r="D21" s="14">
        <f t="shared" ref="D21:D23" si="2">+C21/$C$19</f>
        <v>0.2194112780544682</v>
      </c>
    </row>
    <row r="22" spans="2:4" x14ac:dyDescent="0.25">
      <c r="B22" s="5" t="s">
        <v>17</v>
      </c>
      <c r="C22" s="7">
        <f t="shared" si="1"/>
        <v>-40420.280959820586</v>
      </c>
      <c r="D22" s="14">
        <f t="shared" si="2"/>
        <v>3.5030524378683596E-3</v>
      </c>
    </row>
    <row r="23" spans="2:4" x14ac:dyDescent="0.25">
      <c r="B23" s="5" t="s">
        <v>18</v>
      </c>
      <c r="C23" s="7">
        <f t="shared" si="1"/>
        <v>-542.12068363985281</v>
      </c>
      <c r="D23" s="14">
        <f t="shared" si="2"/>
        <v>4.6983275161575661E-5</v>
      </c>
    </row>
    <row r="24" spans="2:4" x14ac:dyDescent="0.25">
      <c r="B24" s="5"/>
      <c r="C24" s="7"/>
      <c r="D24" s="14"/>
    </row>
    <row r="25" spans="2:4" x14ac:dyDescent="0.25">
      <c r="B25" s="5"/>
      <c r="C25" s="7"/>
      <c r="D25" s="14"/>
    </row>
    <row r="26" spans="2:4" x14ac:dyDescent="0.25">
      <c r="B26" s="5"/>
      <c r="C26" s="7"/>
      <c r="D26" s="14"/>
    </row>
    <row r="27" spans="2:4" x14ac:dyDescent="0.25">
      <c r="B27" s="5"/>
      <c r="C27" s="7"/>
      <c r="D27" s="14"/>
    </row>
    <row r="28" spans="2:4" x14ac:dyDescent="0.25">
      <c r="B28" s="5"/>
      <c r="C28" s="7"/>
      <c r="D28" s="14"/>
    </row>
    <row r="29" spans="2:4" x14ac:dyDescent="0.25">
      <c r="B29" s="22" t="s">
        <v>29</v>
      </c>
      <c r="C29" s="23">
        <v>-5689327.4100000001</v>
      </c>
      <c r="D29" s="14"/>
    </row>
    <row r="30" spans="2:4" x14ac:dyDescent="0.25">
      <c r="B30" s="5" t="s">
        <v>15</v>
      </c>
      <c r="C30" s="7">
        <f>+C29*D20</f>
        <v>-3483337.9912782144</v>
      </c>
      <c r="D30" s="14"/>
    </row>
    <row r="31" spans="2:4" x14ac:dyDescent="0.25">
      <c r="B31" s="5" t="s">
        <v>16</v>
      </c>
      <c r="C31" s="7">
        <f t="shared" ref="C31:C33" si="3">+C30*D21</f>
        <v>-764283.64056203701</v>
      </c>
      <c r="D31" s="14"/>
    </row>
    <row r="32" spans="2:4" x14ac:dyDescent="0.25">
      <c r="B32" s="5" t="s">
        <v>17</v>
      </c>
      <c r="C32" s="7">
        <f t="shared" si="3"/>
        <v>-2677.3256702937488</v>
      </c>
      <c r="D32" s="14"/>
    </row>
    <row r="33" spans="2:5" x14ac:dyDescent="0.25">
      <c r="B33" s="5" t="s">
        <v>18</v>
      </c>
      <c r="C33" s="7">
        <f t="shared" si="3"/>
        <v>-0.1257895286645612</v>
      </c>
      <c r="D33" s="14"/>
    </row>
    <row r="34" spans="2:5" x14ac:dyDescent="0.25">
      <c r="B34" s="5"/>
      <c r="C34" s="7"/>
      <c r="D34" s="14"/>
    </row>
    <row r="35" spans="2:5" x14ac:dyDescent="0.25">
      <c r="B35" s="5"/>
      <c r="C35" s="7"/>
      <c r="D35" s="14"/>
    </row>
    <row r="37" spans="2:5" s="20" customFormat="1" x14ac:dyDescent="0.25">
      <c r="B37" s="21" t="s">
        <v>20</v>
      </c>
    </row>
    <row r="39" spans="2:5" x14ac:dyDescent="0.25">
      <c r="B39" t="s">
        <v>21</v>
      </c>
      <c r="C39" s="2">
        <f>+C5</f>
        <v>59615782.310000002</v>
      </c>
    </row>
    <row r="40" spans="2:5" x14ac:dyDescent="0.25">
      <c r="B40" t="str">
        <f>+B12</f>
        <v>Aufwendungen für Hausbewirtschaftungen</v>
      </c>
      <c r="C40" s="2">
        <f>+C12</f>
        <v>-27460235.109999999</v>
      </c>
    </row>
    <row r="41" spans="2:5" ht="15.75" thickBot="1" x14ac:dyDescent="0.3">
      <c r="B41" s="28" t="str">
        <f>+B15</f>
        <v>Rohergebnis</v>
      </c>
      <c r="C41" s="27">
        <f>+SUM(C39:C40)</f>
        <v>32155547.200000003</v>
      </c>
    </row>
    <row r="42" spans="2:5" x14ac:dyDescent="0.25">
      <c r="B42" t="s">
        <v>22</v>
      </c>
      <c r="C42" s="2">
        <f>+C20</f>
        <v>-7064596.7747078696</v>
      </c>
    </row>
    <row r="43" spans="2:5" x14ac:dyDescent="0.25">
      <c r="B43" t="s">
        <v>24</v>
      </c>
      <c r="C43" s="2">
        <f>+SUM(C41:C42)</f>
        <v>25090950.425292134</v>
      </c>
    </row>
    <row r="44" spans="2:5" x14ac:dyDescent="0.25">
      <c r="B44" t="s">
        <v>23</v>
      </c>
      <c r="C44" s="25">
        <v>-10000000</v>
      </c>
      <c r="D44" t="s">
        <v>26</v>
      </c>
    </row>
    <row r="45" spans="2:5" x14ac:dyDescent="0.25">
      <c r="B45" t="s">
        <v>25</v>
      </c>
      <c r="C45" s="2">
        <f>+SUM(C43,C44)</f>
        <v>15090950.425292134</v>
      </c>
    </row>
    <row r="46" spans="2:5" x14ac:dyDescent="0.25">
      <c r="B46" s="24" t="s">
        <v>29</v>
      </c>
      <c r="C46" s="2">
        <f>+C30</f>
        <v>-3483337.9912782144</v>
      </c>
    </row>
    <row r="47" spans="2:5" x14ac:dyDescent="0.25">
      <c r="B47" t="s">
        <v>30</v>
      </c>
      <c r="C47" s="2">
        <f>+SUM(C45:C46)</f>
        <v>11607612.43401392</v>
      </c>
    </row>
    <row r="48" spans="2:5" x14ac:dyDescent="0.25">
      <c r="B48" t="s">
        <v>31</v>
      </c>
      <c r="C48" s="2">
        <f>+C47*(1-D48)</f>
        <v>7777100.3307893258</v>
      </c>
      <c r="D48" s="26">
        <v>0.33</v>
      </c>
      <c r="E48" t="s">
        <v>37</v>
      </c>
    </row>
    <row r="49" spans="1:4" x14ac:dyDescent="0.25">
      <c r="C49" s="2"/>
      <c r="D49" s="32"/>
    </row>
    <row r="50" spans="1:4" x14ac:dyDescent="0.25">
      <c r="C50" s="2"/>
      <c r="D50" s="32"/>
    </row>
    <row r="51" spans="1:4" x14ac:dyDescent="0.25">
      <c r="A51" s="1" t="s">
        <v>43</v>
      </c>
      <c r="C51" s="2"/>
      <c r="D51" s="32"/>
    </row>
    <row r="53" spans="1:4" x14ac:dyDescent="0.25">
      <c r="A53" t="s">
        <v>40</v>
      </c>
    </row>
    <row r="54" spans="1:4" x14ac:dyDescent="0.25">
      <c r="A54" t="s">
        <v>41</v>
      </c>
    </row>
    <row r="55" spans="1:4" x14ac:dyDescent="0.25">
      <c r="A55" t="s">
        <v>38</v>
      </c>
    </row>
    <row r="57" spans="1:4" x14ac:dyDescent="0.25">
      <c r="A57" t="s">
        <v>42</v>
      </c>
    </row>
    <row r="58" spans="1:4" x14ac:dyDescent="0.25">
      <c r="A58" t="s">
        <v>44</v>
      </c>
    </row>
    <row r="59" spans="1:4" x14ac:dyDescent="0.25">
      <c r="A59" t="s">
        <v>39</v>
      </c>
    </row>
    <row r="61" spans="1:4" x14ac:dyDescent="0.25">
      <c r="A61" t="s">
        <v>36</v>
      </c>
      <c r="B61" s="29" t="s">
        <v>35</v>
      </c>
    </row>
    <row r="63" spans="1:4" ht="30" x14ac:dyDescent="0.25">
      <c r="B63" s="30" t="s">
        <v>32</v>
      </c>
    </row>
    <row r="64" spans="1:4" x14ac:dyDescent="0.25">
      <c r="B64" s="31" t="s">
        <v>33</v>
      </c>
    </row>
    <row r="65" spans="2:2" ht="30" x14ac:dyDescent="0.25">
      <c r="B65" s="30" t="s">
        <v>34</v>
      </c>
    </row>
  </sheetData>
  <hyperlinks>
    <hyperlink ref="B61" r:id="rId1" xr:uid="{7542DC91-0851-45D6-99D2-E3C08C7168EF}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kayra</dc:creator>
  <cp:lastModifiedBy>kayra</cp:lastModifiedBy>
  <dcterms:created xsi:type="dcterms:W3CDTF">2020-03-15T18:10:39Z</dcterms:created>
  <dcterms:modified xsi:type="dcterms:W3CDTF">2020-03-16T23:14:49Z</dcterms:modified>
</cp:coreProperties>
</file>